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Alvarez\OneDrive - University of Toronto\Claudia SGC\DSF\July 8 2019\"/>
    </mc:Choice>
  </mc:AlternateContent>
  <xr:revisionPtr revIDLastSave="1" documentId="114_{DBC301AD-9062-4B58-B7B4-B9FF8BFCEA4A}" xr6:coauthVersionLast="45" xr6:coauthVersionMax="45" xr10:uidLastSave="{2F1A4506-19F8-4748-8234-0BE498037010}"/>
  <bookViews>
    <workbookView xWindow="28680" yWindow="-120" windowWidth="19440" windowHeight="15000" xr2:uid="{00000000-000D-0000-FFFF-FFFF00000000}"/>
  </bookViews>
  <sheets>
    <sheet name="TOC019C01 Salts" sheetId="1" r:id="rId1"/>
    <sheet name="pH TOC019C01" sheetId="2" r:id="rId2"/>
    <sheet name="TOC019 C01 GLycerol " sheetId="9" r:id="rId3"/>
    <sheet name="TOC019C01 CHAPS" sheetId="3" r:id="rId4"/>
    <sheet name="TOC019B02" sheetId="4" r:id="rId5"/>
    <sheet name="TOC019B08" sheetId="5" r:id="rId6"/>
    <sheet name="TOC1019A08" sheetId="6" r:id="rId7"/>
    <sheet name="Syproorange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1" l="1"/>
  <c r="D21" i="6" l="1"/>
  <c r="D20" i="6"/>
  <c r="B23" i="4"/>
  <c r="B25" i="4" s="1"/>
  <c r="B24" i="4"/>
  <c r="C17" i="10" l="1"/>
  <c r="C16" i="10"/>
  <c r="B21" i="6"/>
  <c r="B14" i="6"/>
  <c r="B20" i="5"/>
  <c r="B18" i="5"/>
  <c r="B14" i="5"/>
  <c r="C12" i="10"/>
  <c r="B15" i="4"/>
  <c r="B22" i="4"/>
  <c r="B20" i="4"/>
  <c r="F26" i="1"/>
  <c r="F35" i="1"/>
  <c r="B12" i="4" l="1"/>
  <c r="B13" i="4" s="1"/>
  <c r="D15" i="9"/>
  <c r="D16" i="9" s="1"/>
  <c r="D27" i="3"/>
  <c r="C27" i="3"/>
  <c r="D28" i="3" l="1"/>
  <c r="C28" i="3"/>
  <c r="B28" i="3"/>
  <c r="B27" i="3"/>
  <c r="D26" i="3"/>
  <c r="C26" i="3"/>
  <c r="B26" i="3"/>
  <c r="E26" i="3" s="1"/>
  <c r="D25" i="3"/>
  <c r="D30" i="3" s="1"/>
  <c r="C25" i="3"/>
  <c r="B25" i="3"/>
  <c r="C27" i="9"/>
  <c r="C28" i="9"/>
  <c r="D28" i="9"/>
  <c r="B28" i="9"/>
  <c r="D27" i="9"/>
  <c r="B27" i="9"/>
  <c r="D26" i="9"/>
  <c r="C26" i="9"/>
  <c r="B26" i="9"/>
  <c r="D25" i="9"/>
  <c r="C25" i="9"/>
  <c r="C30" i="9" s="1"/>
  <c r="B25" i="9"/>
  <c r="B11" i="6"/>
  <c r="B12" i="6" s="1"/>
  <c r="B11" i="5"/>
  <c r="B12" i="5" s="1"/>
  <c r="C26" i="2"/>
  <c r="D26" i="2"/>
  <c r="E26" i="2"/>
  <c r="B26" i="2"/>
  <c r="E25" i="2"/>
  <c r="D25" i="2"/>
  <c r="C25" i="2"/>
  <c r="B25" i="2"/>
  <c r="E24" i="2"/>
  <c r="D24" i="2"/>
  <c r="C24" i="2"/>
  <c r="B24" i="2"/>
  <c r="C34" i="1"/>
  <c r="D34" i="1"/>
  <c r="E34" i="1"/>
  <c r="B34" i="1"/>
  <c r="E33" i="1"/>
  <c r="D33" i="1"/>
  <c r="C33" i="1"/>
  <c r="B33" i="1"/>
  <c r="E32" i="1"/>
  <c r="D32" i="1"/>
  <c r="D36" i="1" s="1"/>
  <c r="C32" i="1"/>
  <c r="C36" i="1" s="1"/>
  <c r="B32" i="1"/>
  <c r="B36" i="1" s="1"/>
  <c r="C23" i="1"/>
  <c r="D23" i="1"/>
  <c r="E23" i="1"/>
  <c r="C24" i="1"/>
  <c r="D24" i="1"/>
  <c r="E24" i="1"/>
  <c r="C25" i="1"/>
  <c r="D25" i="1"/>
  <c r="E25" i="1"/>
  <c r="B25" i="1"/>
  <c r="B23" i="1"/>
  <c r="B24" i="1"/>
  <c r="E36" i="1" l="1"/>
  <c r="B28" i="2"/>
  <c r="B30" i="9"/>
  <c r="B27" i="1"/>
  <c r="E27" i="1"/>
  <c r="C28" i="2"/>
  <c r="D27" i="1"/>
  <c r="D28" i="2"/>
  <c r="B30" i="3"/>
  <c r="C27" i="1"/>
  <c r="E28" i="2"/>
  <c r="C30" i="3"/>
  <c r="D30" i="9"/>
  <c r="E26" i="9"/>
  <c r="F33" i="1"/>
  <c r="F25" i="2"/>
</calcChain>
</file>

<file path=xl/sharedStrings.xml><?xml version="1.0" encoding="utf-8"?>
<sst xmlns="http://schemas.openxmlformats.org/spreadsheetml/2006/main" count="200" uniqueCount="73">
  <si>
    <t xml:space="preserve">TOC019C01 </t>
  </si>
  <si>
    <t xml:space="preserve">Notes </t>
  </si>
  <si>
    <t>test for NaCl vs KCl</t>
  </si>
  <si>
    <t xml:space="preserve">Buffer </t>
  </si>
  <si>
    <t>20 mM Hepes pH7.4 , 150 mM NaCl, 1 mM TCEP</t>
  </si>
  <si>
    <t>Vt</t>
  </si>
  <si>
    <t>[Protein]</t>
  </si>
  <si>
    <t>mg/mL</t>
  </si>
  <si>
    <t>[Protein stock]</t>
  </si>
  <si>
    <t>uL</t>
  </si>
  <si>
    <t>stock 1 M HEPES</t>
  </si>
  <si>
    <t>Target HEPES</t>
  </si>
  <si>
    <t>mM</t>
  </si>
  <si>
    <t>Hepes</t>
  </si>
  <si>
    <t>Protein</t>
  </si>
  <si>
    <t>NaCl</t>
  </si>
  <si>
    <t>Water</t>
  </si>
  <si>
    <t>stock 1 M NaCl</t>
  </si>
  <si>
    <t>Target NaCl</t>
  </si>
  <si>
    <t>[NaCl] mM</t>
  </si>
  <si>
    <t>[KCl] mM</t>
  </si>
  <si>
    <t>stock 1 M KCl</t>
  </si>
  <si>
    <t xml:space="preserve">two trial each </t>
  </si>
  <si>
    <t>Total</t>
  </si>
  <si>
    <t>pH test</t>
  </si>
  <si>
    <t>pH 6</t>
  </si>
  <si>
    <t>pH 7</t>
  </si>
  <si>
    <t>pH 8</t>
  </si>
  <si>
    <t>pH 9</t>
  </si>
  <si>
    <t>pH Salt</t>
  </si>
  <si>
    <t>target pH salt</t>
  </si>
  <si>
    <t>Bis-tris</t>
  </si>
  <si>
    <t>Tris</t>
  </si>
  <si>
    <t>CHAPS</t>
  </si>
  <si>
    <t>Concentration</t>
  </si>
  <si>
    <t>I have about 50 uL left of 3.7mg/mL</t>
  </si>
  <si>
    <t>I have about 90 uL left of 10 mg/mL</t>
  </si>
  <si>
    <t>I have about 200 uL left of 14 mg/mL</t>
  </si>
  <si>
    <t xml:space="preserve">Two buffer systems </t>
  </si>
  <si>
    <t>[Protein] stock</t>
  </si>
  <si>
    <t>Buffer</t>
  </si>
  <si>
    <t xml:space="preserve">Buffer 1 </t>
  </si>
  <si>
    <t>Same buffer 20 mM hepes pH7.4, 300 mM NaCl, 5 % glycerol, 1 mM TCEP</t>
  </si>
  <si>
    <t>Buffer 2</t>
  </si>
  <si>
    <t>20 mM Hepes, 150 mM NaCl</t>
  </si>
  <si>
    <t>test for Glycerol</t>
  </si>
  <si>
    <t xml:space="preserve">Target </t>
  </si>
  <si>
    <t>stock 1 M Glycerol</t>
  </si>
  <si>
    <t>Glycerol</t>
  </si>
  <si>
    <t>%</t>
  </si>
  <si>
    <t>test for CHAPS</t>
  </si>
  <si>
    <t>stock 10% CHAPS</t>
  </si>
  <si>
    <t>glycerol</t>
  </si>
  <si>
    <t>Bis-tris-propane</t>
  </si>
  <si>
    <t>Sypro orange</t>
  </si>
  <si>
    <t xml:space="preserve">DSF experiment </t>
  </si>
  <si>
    <t xml:space="preserve">Sypro orange </t>
  </si>
  <si>
    <t>1 in 100 dilution in sample</t>
  </si>
  <si>
    <t>Target in sample</t>
  </si>
  <si>
    <t>If I was directly adding from the stock I would need 0.07 uL of sypro orange- 70/1000 to make the transfer volume larger- dilute the initial stock 1 in 100</t>
  </si>
  <si>
    <t>Sypro orange of 1 :100 stock</t>
  </si>
  <si>
    <t>1 in 10 for a total dilution of 1:1000</t>
  </si>
  <si>
    <t>sypro orange</t>
  </si>
  <si>
    <t>DSF experiments</t>
  </si>
  <si>
    <t>Buffer Vt</t>
  </si>
  <si>
    <t xml:space="preserve">So make a dilution 1 /100 </t>
  </si>
  <si>
    <t>3.5 uL</t>
  </si>
  <si>
    <t>Times</t>
  </si>
  <si>
    <t>buffer</t>
  </si>
  <si>
    <t>sypro orange stock</t>
  </si>
  <si>
    <t>Buffer 2 stock</t>
  </si>
  <si>
    <t>hepes</t>
  </si>
  <si>
    <t>salt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</si>
</sst>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topLeftCell="A22" zoomScale="140" zoomScaleNormal="140" workbookViewId="0">
      <selection activeCell="F26" sqref="F26"/>
    </sheetView>
  </sheetViews>
  <sheetFormatPr defaultRowHeight="14.5" x14ac:dyDescent="0.35"/>
  <cols>
    <col min="1" max="1" width="32.453125" customWidth="1"/>
    <col min="2" max="2" width="15.54296875" customWidth="1"/>
    <col min="3" max="3" width="13.453125" customWidth="1"/>
    <col min="4" max="4" width="13.54296875" customWidth="1"/>
    <col min="5" max="5" width="12.453125" customWidth="1"/>
  </cols>
  <sheetData>
    <row r="1" spans="1:3" x14ac:dyDescent="0.35">
      <c r="A1" t="s">
        <v>55</v>
      </c>
    </row>
    <row r="3" spans="1:3" x14ac:dyDescent="0.35">
      <c r="A3" t="s">
        <v>0</v>
      </c>
    </row>
    <row r="4" spans="1:3" x14ac:dyDescent="0.35">
      <c r="A4" t="s">
        <v>1</v>
      </c>
    </row>
    <row r="5" spans="1:3" x14ac:dyDescent="0.35">
      <c r="A5" t="s">
        <v>2</v>
      </c>
    </row>
    <row r="6" spans="1:3" x14ac:dyDescent="0.35">
      <c r="A6" t="s">
        <v>3</v>
      </c>
      <c r="B6" t="s">
        <v>4</v>
      </c>
    </row>
    <row r="7" spans="1:3" x14ac:dyDescent="0.35">
      <c r="A7" t="s">
        <v>5</v>
      </c>
      <c r="B7">
        <v>70</v>
      </c>
      <c r="C7" t="s">
        <v>9</v>
      </c>
    </row>
    <row r="8" spans="1:3" x14ac:dyDescent="0.35">
      <c r="A8" t="s">
        <v>6</v>
      </c>
      <c r="B8">
        <v>0.1</v>
      </c>
      <c r="C8" t="s">
        <v>7</v>
      </c>
    </row>
    <row r="9" spans="1:3" x14ac:dyDescent="0.35">
      <c r="A9" t="s">
        <v>8</v>
      </c>
      <c r="B9">
        <v>10.7</v>
      </c>
      <c r="C9" t="s">
        <v>7</v>
      </c>
    </row>
    <row r="12" spans="1:3" x14ac:dyDescent="0.35">
      <c r="A12" t="s">
        <v>10</v>
      </c>
      <c r="B12">
        <v>1000</v>
      </c>
      <c r="C12" t="s">
        <v>12</v>
      </c>
    </row>
    <row r="13" spans="1:3" x14ac:dyDescent="0.35">
      <c r="A13" t="s">
        <v>11</v>
      </c>
      <c r="B13">
        <v>20</v>
      </c>
      <c r="C13" t="s">
        <v>12</v>
      </c>
    </row>
    <row r="15" spans="1:3" x14ac:dyDescent="0.35">
      <c r="A15" t="s">
        <v>17</v>
      </c>
      <c r="B15">
        <v>1000</v>
      </c>
      <c r="C15" t="s">
        <v>12</v>
      </c>
    </row>
    <row r="16" spans="1:3" x14ac:dyDescent="0.35">
      <c r="A16" t="s">
        <v>21</v>
      </c>
      <c r="B16">
        <v>1000</v>
      </c>
      <c r="C16" t="s">
        <v>12</v>
      </c>
    </row>
    <row r="18" spans="1:6" x14ac:dyDescent="0.35">
      <c r="A18" t="s">
        <v>56</v>
      </c>
      <c r="B18" t="s">
        <v>57</v>
      </c>
    </row>
    <row r="19" spans="1:6" x14ac:dyDescent="0.35">
      <c r="A19" t="s">
        <v>58</v>
      </c>
      <c r="B19" t="s">
        <v>61</v>
      </c>
    </row>
    <row r="21" spans="1:6" x14ac:dyDescent="0.35">
      <c r="B21" t="s">
        <v>19</v>
      </c>
    </row>
    <row r="22" spans="1:6" x14ac:dyDescent="0.35">
      <c r="B22">
        <v>0</v>
      </c>
      <c r="C22">
        <v>75</v>
      </c>
      <c r="D22">
        <v>150</v>
      </c>
      <c r="E22">
        <v>300</v>
      </c>
      <c r="F22" t="s">
        <v>23</v>
      </c>
    </row>
    <row r="23" spans="1:6" x14ac:dyDescent="0.35">
      <c r="A23" t="s">
        <v>13</v>
      </c>
      <c r="B23">
        <f>$B$7*$B$13/$B$12</f>
        <v>1.4</v>
      </c>
      <c r="C23">
        <f t="shared" ref="C23:E23" si="0">$B$7*$B$13/$B$12</f>
        <v>1.4</v>
      </c>
      <c r="D23">
        <f t="shared" si="0"/>
        <v>1.4</v>
      </c>
      <c r="E23">
        <f t="shared" si="0"/>
        <v>1.4</v>
      </c>
    </row>
    <row r="24" spans="1:6" x14ac:dyDescent="0.35">
      <c r="A24" t="s">
        <v>14</v>
      </c>
      <c r="B24" s="2">
        <f>$B$7*$B$8/$B$9</f>
        <v>0.65420560747663559</v>
      </c>
      <c r="C24" s="2">
        <f t="shared" ref="C24:E24" si="1">$B$7*$B$8/$B$9</f>
        <v>0.65420560747663559</v>
      </c>
      <c r="D24" s="2">
        <f t="shared" si="1"/>
        <v>0.65420560747663559</v>
      </c>
      <c r="E24" s="2">
        <f t="shared" si="1"/>
        <v>0.65420560747663559</v>
      </c>
      <c r="F24" s="2">
        <f>SUM(B24:E24)</f>
        <v>2.6168224299065423</v>
      </c>
    </row>
    <row r="25" spans="1:6" x14ac:dyDescent="0.35">
      <c r="A25" t="s">
        <v>15</v>
      </c>
      <c r="B25">
        <f>$B$7*B22/$B$15</f>
        <v>0</v>
      </c>
      <c r="C25">
        <f t="shared" ref="C25:E25" si="2">$B$7*C22/$B$15</f>
        <v>5.25</v>
      </c>
      <c r="D25">
        <f t="shared" si="2"/>
        <v>10.5</v>
      </c>
      <c r="E25">
        <f t="shared" si="2"/>
        <v>21</v>
      </c>
    </row>
    <row r="26" spans="1:6" x14ac:dyDescent="0.35">
      <c r="A26" t="s">
        <v>54</v>
      </c>
      <c r="B26">
        <v>7</v>
      </c>
      <c r="C26">
        <v>7</v>
      </c>
      <c r="D26">
        <v>7</v>
      </c>
      <c r="E26">
        <v>7</v>
      </c>
      <c r="F26">
        <f>SUM(B26:E26)</f>
        <v>28</v>
      </c>
    </row>
    <row r="27" spans="1:6" x14ac:dyDescent="0.35">
      <c r="A27" t="s">
        <v>16</v>
      </c>
      <c r="B27" s="4">
        <f>$B$7-B23-B24-B25-B26</f>
        <v>60.945794392523354</v>
      </c>
      <c r="C27" s="4">
        <f t="shared" ref="C27:E27" si="3">$B$7-C23-C24-C25-C26</f>
        <v>55.695794392523354</v>
      </c>
      <c r="D27" s="4">
        <f t="shared" si="3"/>
        <v>50.445794392523354</v>
      </c>
      <c r="E27" s="4">
        <f t="shared" si="3"/>
        <v>39.945794392523354</v>
      </c>
      <c r="F27" s="5"/>
    </row>
    <row r="28" spans="1:6" x14ac:dyDescent="0.35">
      <c r="B28" s="2"/>
      <c r="C28" s="2"/>
      <c r="D28" s="2"/>
      <c r="E28" s="2"/>
      <c r="F28" s="2"/>
    </row>
    <row r="30" spans="1:6" x14ac:dyDescent="0.35">
      <c r="B30" t="s">
        <v>20</v>
      </c>
    </row>
    <row r="31" spans="1:6" x14ac:dyDescent="0.35">
      <c r="B31">
        <v>0</v>
      </c>
      <c r="C31">
        <v>75</v>
      </c>
      <c r="D31">
        <v>150</v>
      </c>
      <c r="E31">
        <v>300</v>
      </c>
    </row>
    <row r="32" spans="1:6" x14ac:dyDescent="0.35">
      <c r="A32" t="s">
        <v>13</v>
      </c>
      <c r="B32">
        <f>$B$7*$B$13/$B$12</f>
        <v>1.4</v>
      </c>
      <c r="C32">
        <f t="shared" ref="C32:E32" si="4">$B$7*$B$13/$B$12</f>
        <v>1.4</v>
      </c>
      <c r="D32">
        <f t="shared" si="4"/>
        <v>1.4</v>
      </c>
      <c r="E32">
        <f t="shared" si="4"/>
        <v>1.4</v>
      </c>
    </row>
    <row r="33" spans="1:6" x14ac:dyDescent="0.35">
      <c r="A33" t="s">
        <v>14</v>
      </c>
      <c r="B33" s="2">
        <f>$B$7*$B$8/$B$9</f>
        <v>0.65420560747663559</v>
      </c>
      <c r="C33" s="2">
        <f t="shared" ref="C33:E33" si="5">$B$7*$B$8/$B$9</f>
        <v>0.65420560747663559</v>
      </c>
      <c r="D33" s="2">
        <f t="shared" si="5"/>
        <v>0.65420560747663559</v>
      </c>
      <c r="E33" s="2">
        <f t="shared" si="5"/>
        <v>0.65420560747663559</v>
      </c>
      <c r="F33" s="2">
        <f>SUM(B33:E33)</f>
        <v>2.6168224299065423</v>
      </c>
    </row>
    <row r="34" spans="1:6" x14ac:dyDescent="0.35">
      <c r="A34" t="s">
        <v>15</v>
      </c>
      <c r="B34">
        <f>$B$7*B31/$B$16</f>
        <v>0</v>
      </c>
      <c r="C34">
        <f t="shared" ref="C34:E34" si="6">$B$7*C31/$B$16</f>
        <v>5.25</v>
      </c>
      <c r="D34">
        <f t="shared" si="6"/>
        <v>10.5</v>
      </c>
      <c r="E34">
        <f t="shared" si="6"/>
        <v>21</v>
      </c>
    </row>
    <row r="35" spans="1:6" x14ac:dyDescent="0.35">
      <c r="A35" t="s">
        <v>60</v>
      </c>
      <c r="B35">
        <v>7</v>
      </c>
      <c r="C35">
        <v>7</v>
      </c>
      <c r="D35">
        <v>7</v>
      </c>
      <c r="E35">
        <v>7</v>
      </c>
      <c r="F35">
        <f>SUM(B35:E35)</f>
        <v>28</v>
      </c>
    </row>
    <row r="36" spans="1:6" x14ac:dyDescent="0.35">
      <c r="A36" t="s">
        <v>16</v>
      </c>
      <c r="B36" s="4">
        <f>$B$7-B32-B33-B34-B35</f>
        <v>60.945794392523354</v>
      </c>
      <c r="C36" s="4">
        <f t="shared" ref="C36:E36" si="7">$B$7-C32-C33-C34-C35</f>
        <v>55.695794392523354</v>
      </c>
      <c r="D36" s="4">
        <f t="shared" si="7"/>
        <v>50.445794392523354</v>
      </c>
      <c r="E36" s="4">
        <f t="shared" si="7"/>
        <v>39.945794392523354</v>
      </c>
      <c r="F36" s="5"/>
    </row>
    <row r="38" spans="1:6" x14ac:dyDescent="0.35">
      <c r="A38" t="s">
        <v>22</v>
      </c>
      <c r="F38">
        <v>8</v>
      </c>
    </row>
    <row r="41" spans="1:6" x14ac:dyDescent="0.35">
      <c r="A41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10" zoomScale="180" zoomScaleNormal="180" workbookViewId="0">
      <selection activeCell="A18" sqref="A18:C19"/>
    </sheetView>
  </sheetViews>
  <sheetFormatPr defaultRowHeight="14.5" x14ac:dyDescent="0.35"/>
  <cols>
    <col min="1" max="1" width="11.54296875" customWidth="1"/>
    <col min="2" max="2" width="17.7265625" bestFit="1" customWidth="1"/>
    <col min="3" max="5" width="16.453125" bestFit="1" customWidth="1"/>
  </cols>
  <sheetData>
    <row r="1" spans="1:3" x14ac:dyDescent="0.35">
      <c r="A1" t="s">
        <v>55</v>
      </c>
    </row>
    <row r="3" spans="1:3" x14ac:dyDescent="0.35">
      <c r="A3" t="s">
        <v>0</v>
      </c>
    </row>
    <row r="4" spans="1:3" x14ac:dyDescent="0.35">
      <c r="A4" t="s">
        <v>1</v>
      </c>
    </row>
    <row r="5" spans="1:3" x14ac:dyDescent="0.35">
      <c r="A5" t="s">
        <v>24</v>
      </c>
    </row>
    <row r="6" spans="1:3" x14ac:dyDescent="0.35">
      <c r="A6" t="s">
        <v>3</v>
      </c>
      <c r="B6" t="s">
        <v>4</v>
      </c>
    </row>
    <row r="7" spans="1:3" x14ac:dyDescent="0.35">
      <c r="A7" t="s">
        <v>5</v>
      </c>
      <c r="B7">
        <v>70</v>
      </c>
      <c r="C7" t="s">
        <v>9</v>
      </c>
    </row>
    <row r="8" spans="1:3" x14ac:dyDescent="0.35">
      <c r="A8" t="s">
        <v>6</v>
      </c>
      <c r="B8">
        <v>0.2</v>
      </c>
      <c r="C8" t="s">
        <v>7</v>
      </c>
    </row>
    <row r="9" spans="1:3" x14ac:dyDescent="0.35">
      <c r="A9" t="s">
        <v>8</v>
      </c>
      <c r="B9">
        <v>10.7</v>
      </c>
      <c r="C9" t="s">
        <v>7</v>
      </c>
    </row>
    <row r="12" spans="1:3" x14ac:dyDescent="0.35">
      <c r="A12" t="s">
        <v>10</v>
      </c>
      <c r="B12">
        <v>1000</v>
      </c>
      <c r="C12" t="s">
        <v>12</v>
      </c>
    </row>
    <row r="13" spans="1:3" x14ac:dyDescent="0.35">
      <c r="A13" t="s">
        <v>18</v>
      </c>
      <c r="B13">
        <v>150</v>
      </c>
      <c r="C13" t="s">
        <v>12</v>
      </c>
    </row>
    <row r="15" spans="1:3" x14ac:dyDescent="0.35">
      <c r="A15" t="s">
        <v>17</v>
      </c>
      <c r="B15">
        <v>1000</v>
      </c>
      <c r="C15" t="s">
        <v>12</v>
      </c>
    </row>
    <row r="16" spans="1:3" x14ac:dyDescent="0.35">
      <c r="A16" t="s">
        <v>30</v>
      </c>
      <c r="B16">
        <v>20</v>
      </c>
      <c r="C16" t="s">
        <v>12</v>
      </c>
    </row>
    <row r="18" spans="1:6" x14ac:dyDescent="0.35">
      <c r="A18" t="s">
        <v>56</v>
      </c>
      <c r="B18" t="s">
        <v>57</v>
      </c>
    </row>
    <row r="19" spans="1:6" x14ac:dyDescent="0.35">
      <c r="A19" t="s">
        <v>58</v>
      </c>
      <c r="B19" t="s">
        <v>61</v>
      </c>
    </row>
    <row r="22" spans="1:6" x14ac:dyDescent="0.35">
      <c r="B22" t="s">
        <v>31</v>
      </c>
      <c r="C22" t="s">
        <v>13</v>
      </c>
      <c r="D22" t="s">
        <v>32</v>
      </c>
      <c r="E22" t="s">
        <v>53</v>
      </c>
    </row>
    <row r="23" spans="1:6" x14ac:dyDescent="0.35">
      <c r="B23" t="s">
        <v>25</v>
      </c>
      <c r="C23" t="s">
        <v>26</v>
      </c>
      <c r="D23" t="s">
        <v>27</v>
      </c>
      <c r="E23" t="s">
        <v>28</v>
      </c>
    </row>
    <row r="24" spans="1:6" x14ac:dyDescent="0.35">
      <c r="A24" t="s">
        <v>15</v>
      </c>
      <c r="B24">
        <f>$B$7*$B$13/$B$12</f>
        <v>10.5</v>
      </c>
      <c r="C24">
        <f t="shared" ref="C24:E24" si="0">$B$7*$B$13/$B$12</f>
        <v>10.5</v>
      </c>
      <c r="D24">
        <f t="shared" si="0"/>
        <v>10.5</v>
      </c>
      <c r="E24">
        <f t="shared" si="0"/>
        <v>10.5</v>
      </c>
    </row>
    <row r="25" spans="1:6" x14ac:dyDescent="0.35">
      <c r="A25" t="s">
        <v>14</v>
      </c>
      <c r="B25" s="2">
        <f>$B$7*$B$8/$B$9</f>
        <v>1.3084112149532712</v>
      </c>
      <c r="C25" s="2">
        <f t="shared" ref="C25:E25" si="1">$B$7*$B$8/$B$9</f>
        <v>1.3084112149532712</v>
      </c>
      <c r="D25" s="2">
        <f t="shared" si="1"/>
        <v>1.3084112149532712</v>
      </c>
      <c r="E25" s="2">
        <f t="shared" si="1"/>
        <v>1.3084112149532712</v>
      </c>
      <c r="F25" s="2">
        <f>SUM(B25:E25)</f>
        <v>5.2336448598130847</v>
      </c>
    </row>
    <row r="26" spans="1:6" x14ac:dyDescent="0.35">
      <c r="A26" t="s">
        <v>29</v>
      </c>
      <c r="B26">
        <f>$B$16*$B$7/$B$15</f>
        <v>1.4</v>
      </c>
      <c r="C26">
        <f t="shared" ref="C26:E26" si="2">$B$16*$B$7/$B$15</f>
        <v>1.4</v>
      </c>
      <c r="D26">
        <f t="shared" si="2"/>
        <v>1.4</v>
      </c>
      <c r="E26">
        <f t="shared" si="2"/>
        <v>1.4</v>
      </c>
    </row>
    <row r="27" spans="1:6" x14ac:dyDescent="0.35">
      <c r="A27" t="s">
        <v>54</v>
      </c>
      <c r="B27">
        <v>7</v>
      </c>
      <c r="C27">
        <v>7</v>
      </c>
      <c r="D27">
        <v>7</v>
      </c>
      <c r="E27">
        <v>7</v>
      </c>
    </row>
    <row r="28" spans="1:6" x14ac:dyDescent="0.35">
      <c r="A28" t="s">
        <v>16</v>
      </c>
      <c r="B28" s="1">
        <f>$B$7-B24-B25-B26-B27</f>
        <v>49.791588785046727</v>
      </c>
      <c r="C28" s="1">
        <f t="shared" ref="C28:E28" si="3">$B$7-C24-C25-C26-C27</f>
        <v>49.791588785046727</v>
      </c>
      <c r="D28" s="1">
        <f t="shared" si="3"/>
        <v>49.791588785046727</v>
      </c>
      <c r="E28" s="1">
        <f t="shared" si="3"/>
        <v>49.791588785046727</v>
      </c>
    </row>
    <row r="34" spans="2:6" x14ac:dyDescent="0.35">
      <c r="B34" s="2"/>
      <c r="C34" s="2"/>
      <c r="D34" s="2"/>
      <c r="E34" s="2"/>
      <c r="F34" s="2"/>
    </row>
    <row r="36" spans="2:6" x14ac:dyDescent="0.35">
      <c r="B36" s="2"/>
      <c r="C36" s="2"/>
      <c r="D36" s="2"/>
      <c r="E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topLeftCell="A19" zoomScale="190" zoomScaleNormal="190" workbookViewId="0">
      <selection activeCell="A20" sqref="A20:B21"/>
    </sheetView>
  </sheetViews>
  <sheetFormatPr defaultRowHeight="14.5" x14ac:dyDescent="0.35"/>
  <cols>
    <col min="1" max="1" width="11.7265625" customWidth="1"/>
  </cols>
  <sheetData>
    <row r="1" spans="1:4" x14ac:dyDescent="0.35">
      <c r="A1" t="s">
        <v>55</v>
      </c>
    </row>
    <row r="3" spans="1:4" x14ac:dyDescent="0.35">
      <c r="A3" t="s">
        <v>0</v>
      </c>
    </row>
    <row r="4" spans="1:4" x14ac:dyDescent="0.35">
      <c r="A4" t="s">
        <v>1</v>
      </c>
    </row>
    <row r="5" spans="1:4" x14ac:dyDescent="0.35">
      <c r="A5" t="s">
        <v>45</v>
      </c>
    </row>
    <row r="6" spans="1:4" x14ac:dyDescent="0.35">
      <c r="A6" t="s">
        <v>3</v>
      </c>
      <c r="B6" t="s">
        <v>4</v>
      </c>
    </row>
    <row r="7" spans="1:4" x14ac:dyDescent="0.35">
      <c r="A7" t="s">
        <v>5</v>
      </c>
      <c r="B7">
        <v>70</v>
      </c>
      <c r="C7" t="s">
        <v>9</v>
      </c>
    </row>
    <row r="8" spans="1:4" x14ac:dyDescent="0.35">
      <c r="A8" t="s">
        <v>6</v>
      </c>
      <c r="B8">
        <v>0.2</v>
      </c>
      <c r="C8" t="s">
        <v>7</v>
      </c>
    </row>
    <row r="9" spans="1:4" x14ac:dyDescent="0.35">
      <c r="A9" t="s">
        <v>8</v>
      </c>
      <c r="B9">
        <v>10.7</v>
      </c>
      <c r="C9" t="s">
        <v>7</v>
      </c>
    </row>
    <row r="12" spans="1:4" x14ac:dyDescent="0.35">
      <c r="A12" t="s">
        <v>10</v>
      </c>
      <c r="B12">
        <v>1000</v>
      </c>
      <c r="C12" t="s">
        <v>12</v>
      </c>
    </row>
    <row r="13" spans="1:4" x14ac:dyDescent="0.35">
      <c r="A13" t="s">
        <v>11</v>
      </c>
      <c r="B13">
        <v>20</v>
      </c>
      <c r="C13" t="s">
        <v>12</v>
      </c>
    </row>
    <row r="15" spans="1:4" x14ac:dyDescent="0.35">
      <c r="A15" t="s">
        <v>47</v>
      </c>
      <c r="B15">
        <v>50</v>
      </c>
      <c r="C15" t="s">
        <v>49</v>
      </c>
      <c r="D15" s="3">
        <f>50*5/70</f>
        <v>3.5714285714285716</v>
      </c>
    </row>
    <row r="16" spans="1:4" x14ac:dyDescent="0.35">
      <c r="D16" s="3">
        <f>D15-5</f>
        <v>-1.4285714285714284</v>
      </c>
    </row>
    <row r="17" spans="1:6" x14ac:dyDescent="0.35">
      <c r="A17" t="s">
        <v>17</v>
      </c>
      <c r="B17">
        <v>1000</v>
      </c>
      <c r="C17" t="s">
        <v>12</v>
      </c>
    </row>
    <row r="18" spans="1:6" x14ac:dyDescent="0.35">
      <c r="A18" t="s">
        <v>46</v>
      </c>
      <c r="B18">
        <v>150</v>
      </c>
      <c r="C18" t="s">
        <v>12</v>
      </c>
    </row>
    <row r="20" spans="1:6" x14ac:dyDescent="0.35">
      <c r="A20" t="s">
        <v>56</v>
      </c>
      <c r="B20" t="s">
        <v>57</v>
      </c>
    </row>
    <row r="21" spans="1:6" x14ac:dyDescent="0.35">
      <c r="A21" t="s">
        <v>58</v>
      </c>
      <c r="B21" t="s">
        <v>61</v>
      </c>
    </row>
    <row r="23" spans="1:6" x14ac:dyDescent="0.35">
      <c r="B23" t="s">
        <v>48</v>
      </c>
    </row>
    <row r="24" spans="1:6" x14ac:dyDescent="0.35">
      <c r="B24">
        <v>0</v>
      </c>
      <c r="C24">
        <v>5</v>
      </c>
      <c r="D24">
        <v>10</v>
      </c>
    </row>
    <row r="25" spans="1:6" x14ac:dyDescent="0.35">
      <c r="A25" t="s">
        <v>13</v>
      </c>
      <c r="B25">
        <f>$B$7*$B$13/$B$12</f>
        <v>1.4</v>
      </c>
      <c r="C25">
        <f t="shared" ref="C25:D25" si="0">$B$7*$B$13/$B$12</f>
        <v>1.4</v>
      </c>
      <c r="D25">
        <f t="shared" si="0"/>
        <v>1.4</v>
      </c>
    </row>
    <row r="26" spans="1:6" x14ac:dyDescent="0.35">
      <c r="A26" t="s">
        <v>14</v>
      </c>
      <c r="B26" s="2">
        <f>$B$7*$B$8/$B$9</f>
        <v>1.3084112149532712</v>
      </c>
      <c r="C26" s="2">
        <f t="shared" ref="C26:D26" si="1">$B$7*$B$8/$B$9</f>
        <v>1.3084112149532712</v>
      </c>
      <c r="D26" s="2">
        <f t="shared" si="1"/>
        <v>1.3084112149532712</v>
      </c>
      <c r="E26" s="2">
        <f>SUM(B26:D26)</f>
        <v>3.9252336448598135</v>
      </c>
      <c r="F26" s="2"/>
    </row>
    <row r="27" spans="1:6" x14ac:dyDescent="0.35">
      <c r="A27" t="s">
        <v>52</v>
      </c>
      <c r="B27">
        <f>$B$7*B24/$B$15</f>
        <v>0</v>
      </c>
      <c r="C27">
        <f>$B$7*C24/$B$15</f>
        <v>7</v>
      </c>
      <c r="D27">
        <f t="shared" ref="D27" si="2">$B$7*D24/$B$15</f>
        <v>14</v>
      </c>
    </row>
    <row r="28" spans="1:6" x14ac:dyDescent="0.35">
      <c r="A28" t="s">
        <v>15</v>
      </c>
      <c r="B28">
        <f>$B$18*$B$7/$B$17</f>
        <v>10.5</v>
      </c>
      <c r="C28">
        <f t="shared" ref="C28:D28" si="3">$B$18*$B$7/$B$17</f>
        <v>10.5</v>
      </c>
      <c r="D28">
        <f t="shared" si="3"/>
        <v>10.5</v>
      </c>
    </row>
    <row r="29" spans="1:6" x14ac:dyDescent="0.35">
      <c r="A29" t="s">
        <v>62</v>
      </c>
      <c r="B29">
        <v>7</v>
      </c>
      <c r="C29">
        <v>7</v>
      </c>
      <c r="D29">
        <v>7</v>
      </c>
    </row>
    <row r="30" spans="1:6" x14ac:dyDescent="0.35">
      <c r="A30" t="s">
        <v>16</v>
      </c>
      <c r="B30" s="2">
        <f>$B$7-B25-B26-B27-B28-B29</f>
        <v>49.791588785046727</v>
      </c>
      <c r="C30" s="2">
        <f t="shared" ref="C30:D30" si="4">$B$7-C25-C26-C27-C28-C29</f>
        <v>42.791588785046727</v>
      </c>
      <c r="D30" s="2">
        <f t="shared" si="4"/>
        <v>35.791588785046727</v>
      </c>
      <c r="E3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topLeftCell="A8" zoomScale="160" zoomScaleNormal="160" workbookViewId="0">
      <selection activeCell="M30" sqref="M30"/>
    </sheetView>
  </sheetViews>
  <sheetFormatPr defaultRowHeight="14.5" x14ac:dyDescent="0.35"/>
  <cols>
    <col min="1" max="1" width="16.453125" customWidth="1"/>
  </cols>
  <sheetData>
    <row r="1" spans="1:3" x14ac:dyDescent="0.35">
      <c r="A1" t="s">
        <v>55</v>
      </c>
    </row>
    <row r="3" spans="1:3" x14ac:dyDescent="0.35">
      <c r="A3" t="s">
        <v>0</v>
      </c>
    </row>
    <row r="4" spans="1:3" x14ac:dyDescent="0.35">
      <c r="A4" t="s">
        <v>1</v>
      </c>
    </row>
    <row r="5" spans="1:3" x14ac:dyDescent="0.35">
      <c r="A5" t="s">
        <v>50</v>
      </c>
    </row>
    <row r="6" spans="1:3" x14ac:dyDescent="0.35">
      <c r="A6" t="s">
        <v>3</v>
      </c>
      <c r="B6" t="s">
        <v>4</v>
      </c>
    </row>
    <row r="7" spans="1:3" x14ac:dyDescent="0.35">
      <c r="A7" t="s">
        <v>5</v>
      </c>
      <c r="B7">
        <v>70</v>
      </c>
      <c r="C7" t="s">
        <v>9</v>
      </c>
    </row>
    <row r="8" spans="1:3" x14ac:dyDescent="0.35">
      <c r="A8" t="s">
        <v>6</v>
      </c>
      <c r="B8">
        <v>0.2</v>
      </c>
      <c r="C8" t="s">
        <v>7</v>
      </c>
    </row>
    <row r="9" spans="1:3" x14ac:dyDescent="0.35">
      <c r="A9" t="s">
        <v>8</v>
      </c>
      <c r="B9">
        <v>10.7</v>
      </c>
      <c r="C9" t="s">
        <v>7</v>
      </c>
    </row>
    <row r="12" spans="1:3" x14ac:dyDescent="0.35">
      <c r="A12" t="s">
        <v>10</v>
      </c>
      <c r="B12">
        <v>1000</v>
      </c>
      <c r="C12" t="s">
        <v>12</v>
      </c>
    </row>
    <row r="13" spans="1:3" x14ac:dyDescent="0.35">
      <c r="A13" t="s">
        <v>11</v>
      </c>
      <c r="B13">
        <v>20</v>
      </c>
      <c r="C13" t="s">
        <v>12</v>
      </c>
    </row>
    <row r="15" spans="1:3" x14ac:dyDescent="0.35">
      <c r="A15" t="s">
        <v>51</v>
      </c>
      <c r="B15">
        <v>10</v>
      </c>
      <c r="C15" t="s">
        <v>49</v>
      </c>
    </row>
    <row r="17" spans="1:5" x14ac:dyDescent="0.35">
      <c r="A17" t="s">
        <v>17</v>
      </c>
      <c r="B17">
        <v>1000</v>
      </c>
      <c r="C17" t="s">
        <v>12</v>
      </c>
    </row>
    <row r="18" spans="1:5" x14ac:dyDescent="0.35">
      <c r="A18" t="s">
        <v>46</v>
      </c>
      <c r="B18">
        <v>150</v>
      </c>
      <c r="C18" t="s">
        <v>12</v>
      </c>
    </row>
    <row r="20" spans="1:5" x14ac:dyDescent="0.35">
      <c r="A20" t="s">
        <v>56</v>
      </c>
      <c r="B20" t="s">
        <v>57</v>
      </c>
    </row>
    <row r="21" spans="1:5" x14ac:dyDescent="0.35">
      <c r="A21" t="s">
        <v>58</v>
      </c>
      <c r="B21" t="s">
        <v>61</v>
      </c>
    </row>
    <row r="23" spans="1:5" x14ac:dyDescent="0.35">
      <c r="B23" t="s">
        <v>33</v>
      </c>
    </row>
    <row r="24" spans="1:5" x14ac:dyDescent="0.35">
      <c r="B24">
        <v>0</v>
      </c>
      <c r="C24">
        <v>0.5</v>
      </c>
      <c r="D24">
        <v>0.1</v>
      </c>
    </row>
    <row r="25" spans="1:5" x14ac:dyDescent="0.35">
      <c r="A25" t="s">
        <v>13</v>
      </c>
      <c r="B25">
        <f>$B$7*$B$13/$B$12</f>
        <v>1.4</v>
      </c>
      <c r="C25">
        <f t="shared" ref="C25:D25" si="0">$B$7*$B$13/$B$12</f>
        <v>1.4</v>
      </c>
      <c r="D25">
        <f t="shared" si="0"/>
        <v>1.4</v>
      </c>
    </row>
    <row r="26" spans="1:5" x14ac:dyDescent="0.35">
      <c r="A26" t="s">
        <v>14</v>
      </c>
      <c r="B26" s="2">
        <f>$B$7*$B$8/$B$9</f>
        <v>1.3084112149532712</v>
      </c>
      <c r="C26" s="2">
        <f t="shared" ref="C26:D26" si="1">$B$7*$B$8/$B$9</f>
        <v>1.3084112149532712</v>
      </c>
      <c r="D26" s="2">
        <f t="shared" si="1"/>
        <v>1.3084112149532712</v>
      </c>
      <c r="E26" s="2">
        <f>SUM(B26:D26)</f>
        <v>3.9252336448598135</v>
      </c>
    </row>
    <row r="27" spans="1:5" x14ac:dyDescent="0.35">
      <c r="A27" t="s">
        <v>33</v>
      </c>
      <c r="B27">
        <f>$B$7*B24/$B$15</f>
        <v>0</v>
      </c>
      <c r="C27">
        <f>$B$7*C24/$B$15</f>
        <v>3.5</v>
      </c>
      <c r="D27">
        <f>$B$7*D24/$B$15</f>
        <v>0.7</v>
      </c>
    </row>
    <row r="28" spans="1:5" x14ac:dyDescent="0.35">
      <c r="A28" t="s">
        <v>15</v>
      </c>
      <c r="B28">
        <f>$B$18*$B$7/$B$17</f>
        <v>10.5</v>
      </c>
      <c r="C28">
        <f t="shared" ref="C28:D28" si="2">$B$18*$B$7/$B$17</f>
        <v>10.5</v>
      </c>
      <c r="D28">
        <f t="shared" si="2"/>
        <v>10.5</v>
      </c>
    </row>
    <row r="29" spans="1:5" x14ac:dyDescent="0.35">
      <c r="A29" t="s">
        <v>54</v>
      </c>
      <c r="B29">
        <v>7</v>
      </c>
      <c r="C29">
        <v>7</v>
      </c>
      <c r="D29">
        <v>7</v>
      </c>
    </row>
    <row r="30" spans="1:5" x14ac:dyDescent="0.35">
      <c r="A30" t="s">
        <v>16</v>
      </c>
      <c r="B30" s="2">
        <f>$B$7-B25-B26-B27-B28-B29</f>
        <v>49.791588785046727</v>
      </c>
      <c r="C30" s="2">
        <f t="shared" ref="C30:D30" si="3">$B$7-C25-C26-C27-C28-C29</f>
        <v>46.291588785046727</v>
      </c>
      <c r="D30" s="2">
        <f t="shared" si="3"/>
        <v>49.091588785046724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5"/>
  <sheetViews>
    <sheetView topLeftCell="A4" zoomScale="200" zoomScaleNormal="200" workbookViewId="0">
      <selection activeCell="B26" sqref="B26"/>
    </sheetView>
  </sheetViews>
  <sheetFormatPr defaultRowHeight="14.5" x14ac:dyDescent="0.35"/>
  <cols>
    <col min="1" max="1" width="29.81640625" customWidth="1"/>
  </cols>
  <sheetData>
    <row r="1" spans="1:5" ht="15" x14ac:dyDescent="0.35">
      <c r="A1" t="s">
        <v>63</v>
      </c>
    </row>
    <row r="3" spans="1:5" ht="15" x14ac:dyDescent="0.35">
      <c r="A3" t="s">
        <v>34</v>
      </c>
    </row>
    <row r="4" spans="1:5" ht="15" x14ac:dyDescent="0.35">
      <c r="A4" t="s">
        <v>35</v>
      </c>
    </row>
    <row r="5" spans="1:5" ht="15" x14ac:dyDescent="0.35">
      <c r="A5" t="s">
        <v>38</v>
      </c>
    </row>
    <row r="6" spans="1:5" ht="15" x14ac:dyDescent="0.35">
      <c r="A6" t="s">
        <v>39</v>
      </c>
      <c r="B6">
        <v>3.7</v>
      </c>
      <c r="C6" t="s">
        <v>7</v>
      </c>
    </row>
    <row r="7" spans="1:5" ht="15" x14ac:dyDescent="0.35">
      <c r="A7" t="s">
        <v>5</v>
      </c>
      <c r="B7">
        <v>130</v>
      </c>
    </row>
    <row r="9" spans="1:5" ht="15" x14ac:dyDescent="0.35">
      <c r="A9" t="s">
        <v>54</v>
      </c>
    </row>
    <row r="11" spans="1:5" ht="15" x14ac:dyDescent="0.35">
      <c r="B11">
        <v>0.2</v>
      </c>
      <c r="C11">
        <v>0.1</v>
      </c>
      <c r="D11">
        <v>0.05</v>
      </c>
      <c r="E11">
        <v>2.5000000000000001E-2</v>
      </c>
    </row>
    <row r="12" spans="1:5" ht="15" x14ac:dyDescent="0.35">
      <c r="A12" t="s">
        <v>14</v>
      </c>
      <c r="B12">
        <f>$B$11*B7/$B$6</f>
        <v>7.0270270270270263</v>
      </c>
      <c r="C12">
        <v>65</v>
      </c>
      <c r="D12">
        <v>65</v>
      </c>
      <c r="E12">
        <v>65</v>
      </c>
    </row>
    <row r="13" spans="1:5" ht="15" x14ac:dyDescent="0.35">
      <c r="A13" t="s">
        <v>40</v>
      </c>
      <c r="B13">
        <f>B7-B12-B14</f>
        <v>109.97297297297297</v>
      </c>
      <c r="C13">
        <v>65</v>
      </c>
      <c r="D13">
        <v>65</v>
      </c>
      <c r="E13">
        <v>65</v>
      </c>
    </row>
    <row r="14" spans="1:5" ht="15" x14ac:dyDescent="0.35">
      <c r="A14" t="s">
        <v>54</v>
      </c>
      <c r="B14">
        <v>13</v>
      </c>
    </row>
    <row r="15" spans="1:5" ht="15" x14ac:dyDescent="0.35">
      <c r="B15">
        <f>13*2</f>
        <v>26</v>
      </c>
    </row>
    <row r="17" spans="1:3" ht="15" x14ac:dyDescent="0.35">
      <c r="A17" t="s">
        <v>41</v>
      </c>
      <c r="B17" t="s">
        <v>42</v>
      </c>
    </row>
    <row r="18" spans="1:3" ht="15" x14ac:dyDescent="0.35">
      <c r="A18" t="s">
        <v>43</v>
      </c>
      <c r="B18" t="s">
        <v>44</v>
      </c>
    </row>
    <row r="20" spans="1:3" ht="15" x14ac:dyDescent="0.35">
      <c r="A20" t="s">
        <v>64</v>
      </c>
      <c r="B20">
        <f>65*3</f>
        <v>195</v>
      </c>
    </row>
    <row r="21" spans="1:3" ht="15" x14ac:dyDescent="0.35">
      <c r="A21" t="s">
        <v>54</v>
      </c>
      <c r="B21">
        <v>19.5</v>
      </c>
      <c r="C21" t="s">
        <v>9</v>
      </c>
    </row>
    <row r="22" spans="1:3" ht="15" x14ac:dyDescent="0.35">
      <c r="B22">
        <f>B21*2</f>
        <v>39</v>
      </c>
    </row>
    <row r="23" spans="1:3" x14ac:dyDescent="0.35">
      <c r="A23" t="s">
        <v>70</v>
      </c>
      <c r="B23">
        <f>0.02*1000/1</f>
        <v>20</v>
      </c>
      <c r="C23" t="s">
        <v>71</v>
      </c>
    </row>
    <row r="24" spans="1:3" x14ac:dyDescent="0.35">
      <c r="B24">
        <f>0.15*1000/1</f>
        <v>150</v>
      </c>
      <c r="C24" t="s">
        <v>72</v>
      </c>
    </row>
    <row r="25" spans="1:3" x14ac:dyDescent="0.35">
      <c r="B25">
        <f>1000-B23-B24</f>
        <v>830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zoomScale="130" zoomScaleNormal="130" workbookViewId="0">
      <selection activeCell="B13" sqref="B13"/>
    </sheetView>
  </sheetViews>
  <sheetFormatPr defaultRowHeight="14.5" x14ac:dyDescent="0.35"/>
  <sheetData>
    <row r="1" spans="1:5" x14ac:dyDescent="0.35">
      <c r="A1" t="s">
        <v>63</v>
      </c>
    </row>
    <row r="3" spans="1:5" x14ac:dyDescent="0.35">
      <c r="A3" t="s">
        <v>34</v>
      </c>
    </row>
    <row r="4" spans="1:5" x14ac:dyDescent="0.35">
      <c r="A4" t="s">
        <v>36</v>
      </c>
    </row>
    <row r="5" spans="1:5" x14ac:dyDescent="0.35">
      <c r="A5" t="s">
        <v>38</v>
      </c>
    </row>
    <row r="6" spans="1:5" x14ac:dyDescent="0.35">
      <c r="A6" t="s">
        <v>39</v>
      </c>
      <c r="B6">
        <v>10</v>
      </c>
      <c r="C6" t="s">
        <v>7</v>
      </c>
    </row>
    <row r="7" spans="1:5" x14ac:dyDescent="0.35">
      <c r="A7" t="s">
        <v>5</v>
      </c>
      <c r="B7">
        <v>130</v>
      </c>
    </row>
    <row r="10" spans="1:5" x14ac:dyDescent="0.35">
      <c r="B10">
        <v>0.2</v>
      </c>
      <c r="C10">
        <v>0.1</v>
      </c>
      <c r="D10">
        <v>0.05</v>
      </c>
      <c r="E10">
        <v>2.5000000000000001E-2</v>
      </c>
    </row>
    <row r="11" spans="1:5" x14ac:dyDescent="0.35">
      <c r="B11">
        <f>$B$10*B7/$B$6</f>
        <v>2.6</v>
      </c>
      <c r="C11">
        <v>65</v>
      </c>
      <c r="D11">
        <v>65</v>
      </c>
      <c r="E11">
        <v>65</v>
      </c>
    </row>
    <row r="12" spans="1:5" x14ac:dyDescent="0.35">
      <c r="A12" t="s">
        <v>40</v>
      </c>
      <c r="B12">
        <f>B7-B11-B13</f>
        <v>114.4</v>
      </c>
      <c r="C12">
        <v>65</v>
      </c>
      <c r="D12">
        <v>65</v>
      </c>
      <c r="E12">
        <v>65</v>
      </c>
    </row>
    <row r="13" spans="1:5" x14ac:dyDescent="0.35">
      <c r="A13" t="s">
        <v>54</v>
      </c>
      <c r="B13">
        <v>13</v>
      </c>
    </row>
    <row r="14" spans="1:5" x14ac:dyDescent="0.35">
      <c r="B14">
        <f>13*2</f>
        <v>26</v>
      </c>
    </row>
    <row r="15" spans="1:5" x14ac:dyDescent="0.35">
      <c r="A15" t="s">
        <v>41</v>
      </c>
      <c r="B15" t="s">
        <v>42</v>
      </c>
    </row>
    <row r="16" spans="1:5" x14ac:dyDescent="0.35">
      <c r="A16" t="s">
        <v>43</v>
      </c>
      <c r="B16" t="s">
        <v>44</v>
      </c>
    </row>
    <row r="18" spans="1:3" x14ac:dyDescent="0.35">
      <c r="A18" t="s">
        <v>64</v>
      </c>
      <c r="B18">
        <f>65*3</f>
        <v>195</v>
      </c>
    </row>
    <row r="19" spans="1:3" x14ac:dyDescent="0.35">
      <c r="A19" t="s">
        <v>54</v>
      </c>
      <c r="B19">
        <v>19.5</v>
      </c>
      <c r="C19" t="s">
        <v>9</v>
      </c>
    </row>
    <row r="20" spans="1:3" x14ac:dyDescent="0.35">
      <c r="B20">
        <f>B19*2</f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1"/>
  <sheetViews>
    <sheetView topLeftCell="A4" zoomScale="130" zoomScaleNormal="130" workbookViewId="0">
      <selection activeCell="E24" sqref="E24"/>
    </sheetView>
  </sheetViews>
  <sheetFormatPr defaultRowHeight="14.5" x14ac:dyDescent="0.35"/>
  <cols>
    <col min="1" max="1" width="12" customWidth="1"/>
  </cols>
  <sheetData>
    <row r="1" spans="1:5" x14ac:dyDescent="0.35">
      <c r="A1" t="s">
        <v>63</v>
      </c>
    </row>
    <row r="3" spans="1:5" x14ac:dyDescent="0.35">
      <c r="A3" t="s">
        <v>34</v>
      </c>
    </row>
    <row r="4" spans="1:5" x14ac:dyDescent="0.35">
      <c r="A4" t="s">
        <v>37</v>
      </c>
    </row>
    <row r="5" spans="1:5" x14ac:dyDescent="0.35">
      <c r="A5" t="s">
        <v>38</v>
      </c>
    </row>
    <row r="6" spans="1:5" x14ac:dyDescent="0.35">
      <c r="A6" t="s">
        <v>39</v>
      </c>
      <c r="B6">
        <v>14</v>
      </c>
      <c r="C6" t="s">
        <v>7</v>
      </c>
    </row>
    <row r="7" spans="1:5" x14ac:dyDescent="0.35">
      <c r="A7" t="s">
        <v>5</v>
      </c>
      <c r="B7">
        <v>130</v>
      </c>
    </row>
    <row r="10" spans="1:5" x14ac:dyDescent="0.35">
      <c r="B10">
        <v>0.2</v>
      </c>
      <c r="C10">
        <v>0.1</v>
      </c>
      <c r="D10">
        <v>0.05</v>
      </c>
      <c r="E10">
        <v>2.5000000000000001E-2</v>
      </c>
    </row>
    <row r="11" spans="1:5" x14ac:dyDescent="0.35">
      <c r="B11" s="1">
        <f>$B$10*B7/$B$6</f>
        <v>1.8571428571428572</v>
      </c>
      <c r="C11">
        <v>65</v>
      </c>
      <c r="D11">
        <v>65</v>
      </c>
      <c r="E11">
        <v>65</v>
      </c>
    </row>
    <row r="12" spans="1:5" x14ac:dyDescent="0.35">
      <c r="A12" t="s">
        <v>40</v>
      </c>
      <c r="B12" s="1">
        <f>B7-B11-B13</f>
        <v>115.14285714285714</v>
      </c>
      <c r="C12">
        <v>65</v>
      </c>
      <c r="D12">
        <v>65</v>
      </c>
      <c r="E12">
        <v>65</v>
      </c>
    </row>
    <row r="13" spans="1:5" x14ac:dyDescent="0.35">
      <c r="A13" t="s">
        <v>54</v>
      </c>
      <c r="B13">
        <v>13</v>
      </c>
    </row>
    <row r="14" spans="1:5" x14ac:dyDescent="0.35">
      <c r="B14">
        <f>13*2</f>
        <v>26</v>
      </c>
    </row>
    <row r="16" spans="1:5" x14ac:dyDescent="0.35">
      <c r="A16" t="s">
        <v>41</v>
      </c>
      <c r="B16" t="s">
        <v>42</v>
      </c>
    </row>
    <row r="17" spans="1:4" x14ac:dyDescent="0.35">
      <c r="A17" t="s">
        <v>43</v>
      </c>
      <c r="B17" t="s">
        <v>44</v>
      </c>
    </row>
    <row r="19" spans="1:4" x14ac:dyDescent="0.35">
      <c r="A19" t="s">
        <v>64</v>
      </c>
      <c r="B19">
        <v>210</v>
      </c>
    </row>
    <row r="20" spans="1:4" x14ac:dyDescent="0.35">
      <c r="A20" t="s">
        <v>54</v>
      </c>
      <c r="B20">
        <v>21</v>
      </c>
      <c r="C20" t="s">
        <v>9</v>
      </c>
      <c r="D20">
        <f>210-21</f>
        <v>189</v>
      </c>
    </row>
    <row r="21" spans="1:4" x14ac:dyDescent="0.35">
      <c r="B21">
        <f>B20*2</f>
        <v>42</v>
      </c>
      <c r="D21">
        <f>189*3</f>
        <v>567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7"/>
  <sheetViews>
    <sheetView zoomScale="180" zoomScaleNormal="180" workbookViewId="0">
      <selection activeCell="H7" sqref="H7"/>
    </sheetView>
  </sheetViews>
  <sheetFormatPr defaultRowHeight="14.5" x14ac:dyDescent="0.35"/>
  <sheetData>
    <row r="2" spans="2:3" x14ac:dyDescent="0.35">
      <c r="C2">
        <v>56</v>
      </c>
    </row>
    <row r="3" spans="2:3" x14ac:dyDescent="0.35">
      <c r="C3">
        <v>28</v>
      </c>
    </row>
    <row r="4" spans="2:3" x14ac:dyDescent="0.35">
      <c r="C4">
        <v>21</v>
      </c>
    </row>
    <row r="5" spans="2:3" x14ac:dyDescent="0.35">
      <c r="C5">
        <v>21</v>
      </c>
    </row>
    <row r="6" spans="2:3" x14ac:dyDescent="0.35">
      <c r="C6">
        <v>26</v>
      </c>
    </row>
    <row r="7" spans="2:3" x14ac:dyDescent="0.35">
      <c r="C7">
        <v>39</v>
      </c>
    </row>
    <row r="8" spans="2:3" x14ac:dyDescent="0.35">
      <c r="C8">
        <v>26</v>
      </c>
    </row>
    <row r="9" spans="2:3" x14ac:dyDescent="0.35">
      <c r="C9">
        <v>39</v>
      </c>
    </row>
    <row r="10" spans="2:3" x14ac:dyDescent="0.35">
      <c r="C10">
        <v>26</v>
      </c>
    </row>
    <row r="11" spans="2:3" x14ac:dyDescent="0.35">
      <c r="C11">
        <v>39</v>
      </c>
    </row>
    <row r="12" spans="2:3" x14ac:dyDescent="0.35">
      <c r="C12">
        <f>SUM(C2:C11)</f>
        <v>321</v>
      </c>
    </row>
    <row r="13" spans="2:3" x14ac:dyDescent="0.35">
      <c r="C13" t="s">
        <v>65</v>
      </c>
    </row>
    <row r="15" spans="2:3" x14ac:dyDescent="0.35">
      <c r="B15" t="s">
        <v>69</v>
      </c>
      <c r="C15" t="s">
        <v>66</v>
      </c>
    </row>
    <row r="16" spans="2:3" x14ac:dyDescent="0.35">
      <c r="B16" t="s">
        <v>68</v>
      </c>
      <c r="C16">
        <f>350-3.5</f>
        <v>346.5</v>
      </c>
    </row>
    <row r="17" spans="2:3" x14ac:dyDescent="0.35">
      <c r="B17" t="s">
        <v>67</v>
      </c>
      <c r="C17">
        <f>350/3.5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TOC019C01 Salts</vt:lpstr>
      <vt:lpstr>pH TOC019C01</vt:lpstr>
      <vt:lpstr>TOC019 C01 GLycerol </vt:lpstr>
      <vt:lpstr>TOC019C01 CHAPS</vt:lpstr>
      <vt:lpstr>TOC019B02</vt:lpstr>
      <vt:lpstr>TOC019B08</vt:lpstr>
      <vt:lpstr>TOC1019A08</vt:lpstr>
      <vt:lpstr>Syproorange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Alvarez</dc:creator>
  <cp:lastModifiedBy>Claudia Alvarez</cp:lastModifiedBy>
  <dcterms:created xsi:type="dcterms:W3CDTF">2019-07-09T15:25:30Z</dcterms:created>
  <dcterms:modified xsi:type="dcterms:W3CDTF">2019-12-03T19:00:35Z</dcterms:modified>
</cp:coreProperties>
</file>